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96ADD134-E743-4349-8ECB-716A8D55B84C}" xr6:coauthVersionLast="47" xr6:coauthVersionMax="47" xr10:uidLastSave="{00000000-0000-0000-0000-000000000000}"/>
  <bookViews>
    <workbookView xWindow="-108" yWindow="-108" windowWidth="23256" windowHeight="12576" tabRatio="760" xr2:uid="{00000000-000D-0000-FFFF-FFFF00000000}"/>
  </bookViews>
  <sheets>
    <sheet name="ფასადი, ჟალუზებ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4" l="1"/>
  <c r="H37" i="4"/>
  <c r="F37" i="4"/>
  <c r="K37" i="4" l="1"/>
  <c r="J11" i="4"/>
  <c r="J30" i="4"/>
  <c r="J33" i="4"/>
  <c r="J34" i="4"/>
  <c r="J35" i="4"/>
  <c r="J36" i="4"/>
  <c r="J42" i="4"/>
  <c r="J43" i="4"/>
  <c r="J44" i="4"/>
  <c r="J45" i="4"/>
  <c r="H11" i="4"/>
  <c r="K11" i="4" s="1"/>
  <c r="H30" i="4"/>
  <c r="H33" i="4"/>
  <c r="H34" i="4"/>
  <c r="H35" i="4"/>
  <c r="K35" i="4" s="1"/>
  <c r="H36" i="4"/>
  <c r="H43" i="4"/>
  <c r="H44" i="4"/>
  <c r="H45" i="4"/>
  <c r="K45" i="4" s="1"/>
  <c r="F11" i="4"/>
  <c r="F30" i="4"/>
  <c r="F33" i="4"/>
  <c r="F34" i="4"/>
  <c r="F35" i="4"/>
  <c r="F36" i="4"/>
  <c r="F42" i="4"/>
  <c r="F43" i="4"/>
  <c r="F44" i="4"/>
  <c r="F45" i="4"/>
  <c r="K33" i="4" l="1"/>
  <c r="K34" i="4"/>
  <c r="K30" i="4"/>
  <c r="K43" i="4"/>
  <c r="K36" i="4"/>
  <c r="K44" i="4"/>
  <c r="H42" i="4" l="1"/>
  <c r="K42" i="4" s="1"/>
  <c r="D41" i="4" l="1"/>
  <c r="D40" i="4"/>
  <c r="D27" i="4"/>
  <c r="D23" i="4"/>
  <c r="D18" i="4"/>
  <c r="J27" i="4" l="1"/>
  <c r="F27" i="4"/>
  <c r="H27" i="4"/>
  <c r="H40" i="4"/>
  <c r="F40" i="4"/>
  <c r="J40" i="4"/>
  <c r="D25" i="4"/>
  <c r="H23" i="4"/>
  <c r="J23" i="4"/>
  <c r="F23" i="4"/>
  <c r="J41" i="4"/>
  <c r="F41" i="4"/>
  <c r="H41" i="4"/>
  <c r="D19" i="4"/>
  <c r="J18" i="4"/>
  <c r="F18" i="4"/>
  <c r="H18" i="4"/>
  <c r="D28" i="4"/>
  <c r="D26" i="4"/>
  <c r="D24" i="4"/>
  <c r="D32" i="4"/>
  <c r="D29" i="4"/>
  <c r="D21" i="4"/>
  <c r="D20" i="4"/>
  <c r="D8" i="4"/>
  <c r="K40" i="4" l="1"/>
  <c r="K41" i="4"/>
  <c r="D12" i="4"/>
  <c r="D16" i="4" s="1"/>
  <c r="D9" i="4"/>
  <c r="F9" i="4" s="1"/>
  <c r="J19" i="4"/>
  <c r="F19" i="4"/>
  <c r="H19" i="4"/>
  <c r="H29" i="4"/>
  <c r="F29" i="4"/>
  <c r="J29" i="4"/>
  <c r="H32" i="4"/>
  <c r="F32" i="4"/>
  <c r="J32" i="4"/>
  <c r="H21" i="4"/>
  <c r="F21" i="4"/>
  <c r="J21" i="4"/>
  <c r="F24" i="4"/>
  <c r="J24" i="4"/>
  <c r="H24" i="4"/>
  <c r="H20" i="4"/>
  <c r="J20" i="4"/>
  <c r="F20" i="4"/>
  <c r="J25" i="4"/>
  <c r="F25" i="4"/>
  <c r="H25" i="4"/>
  <c r="D31" i="4"/>
  <c r="J26" i="4"/>
  <c r="F26" i="4"/>
  <c r="H26" i="4"/>
  <c r="J28" i="4"/>
  <c r="F28" i="4"/>
  <c r="H28" i="4"/>
  <c r="K18" i="4"/>
  <c r="H9" i="4"/>
  <c r="K23" i="4"/>
  <c r="K27" i="4"/>
  <c r="D38" i="4"/>
  <c r="F16" i="4" l="1"/>
  <c r="H16" i="4"/>
  <c r="J16" i="4"/>
  <c r="J9" i="4"/>
  <c r="K9" i="4" s="1"/>
  <c r="K29" i="4"/>
  <c r="H31" i="4"/>
  <c r="J31" i="4"/>
  <c r="F31" i="4"/>
  <c r="K24" i="4"/>
  <c r="D39" i="4"/>
  <c r="H38" i="4"/>
  <c r="J38" i="4"/>
  <c r="F38" i="4"/>
  <c r="K21" i="4"/>
  <c r="K28" i="4"/>
  <c r="K26" i="4"/>
  <c r="J12" i="4"/>
  <c r="F12" i="4"/>
  <c r="H12" i="4"/>
  <c r="K25" i="4"/>
  <c r="K20" i="4"/>
  <c r="K32" i="4"/>
  <c r="K19" i="4"/>
  <c r="D14" i="4"/>
  <c r="D15" i="4"/>
  <c r="D13" i="4"/>
  <c r="K16" i="4" l="1"/>
  <c r="K38" i="4"/>
  <c r="K12" i="4"/>
  <c r="H13" i="4"/>
  <c r="J13" i="4"/>
  <c r="F13" i="4"/>
  <c r="H39" i="4"/>
  <c r="J39" i="4"/>
  <c r="F39" i="4"/>
  <c r="K31" i="4"/>
  <c r="H15" i="4"/>
  <c r="F15" i="4"/>
  <c r="J15" i="4"/>
  <c r="H14" i="4"/>
  <c r="J14" i="4"/>
  <c r="F14" i="4"/>
  <c r="D17" i="4"/>
  <c r="K39" i="4" l="1"/>
  <c r="K14" i="4"/>
  <c r="K15" i="4"/>
  <c r="K13" i="4"/>
  <c r="J17" i="4"/>
  <c r="H17" i="4"/>
  <c r="F17" i="4"/>
  <c r="D10" i="4"/>
  <c r="J10" i="4" l="1"/>
  <c r="F10" i="4"/>
  <c r="H10" i="4"/>
  <c r="K17" i="4"/>
  <c r="D22" i="4"/>
  <c r="H22" i="4" l="1"/>
  <c r="J22" i="4"/>
  <c r="F22" i="4"/>
  <c r="K10" i="4"/>
  <c r="J8" i="4"/>
  <c r="K22" i="4" l="1"/>
  <c r="J46" i="4"/>
  <c r="F8" i="4"/>
  <c r="F46" i="4" s="1"/>
  <c r="K47" i="4" l="1"/>
  <c r="H8" i="4"/>
  <c r="H46" i="4" s="1"/>
  <c r="K8" i="4" l="1"/>
  <c r="K46" i="4" s="1"/>
  <c r="K54" i="4"/>
  <c r="K48" i="4" l="1"/>
  <c r="K49" i="4" s="1"/>
  <c r="K50" i="4" s="1"/>
  <c r="K51" i="4" s="1"/>
  <c r="K52" i="4" s="1"/>
  <c r="K53" i="4" l="1"/>
  <c r="K55" i="4" s="1"/>
  <c r="K56" i="4" s="1"/>
  <c r="K57" i="4" s="1"/>
  <c r="J3" i="4" l="1"/>
</calcChain>
</file>

<file path=xl/sharedStrings.xml><?xml version="1.0" encoding="utf-8"?>
<sst xmlns="http://schemas.openxmlformats.org/spreadsheetml/2006/main" count="106" uniqueCount="69">
  <si>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</si>
  <si>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</si>
  <si>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</si>
  <si>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</si>
  <si>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</si>
  <si>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</si>
  <si>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</si>
  <si>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</si>
  <si>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</si>
  <si>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</si>
  <si>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</si>
  <si>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</si>
  <si>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</si>
  <si>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</si>
  <si>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</si>
  <si>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</si>
  <si>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</si>
  <si>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</si>
  <si>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</si>
  <si>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</si>
  <si>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საპენსიო დანარიცხები</t>
  </si>
  <si>
    <t>საორიენტაციო სახარჯთაღრიცხვო  ღირ-ბა    ლარი</t>
  </si>
  <si>
    <t xml:space="preserve">მანქანა/მექანიზმი და სხვა მანქანები </t>
  </si>
  <si>
    <t>სამღებრო ბადე ლენტა</t>
  </si>
  <si>
    <t>მ³</t>
  </si>
  <si>
    <r>
      <t>მ</t>
    </r>
    <r>
      <rPr>
        <sz val="9"/>
        <color theme="1"/>
        <rFont val="Cambria"/>
        <family val="1"/>
        <charset val="204"/>
      </rPr>
      <t>³</t>
    </r>
  </si>
  <si>
    <r>
      <t>მ</t>
    </r>
    <r>
      <rPr>
        <sz val="9"/>
        <color theme="1"/>
        <rFont val="Cambria"/>
        <family val="1"/>
        <charset val="204"/>
      </rPr>
      <t>²</t>
    </r>
  </si>
  <si>
    <t>ტნ</t>
  </si>
  <si>
    <t xml:space="preserve">სხვა მასალები    </t>
  </si>
  <si>
    <t>სამშენებლო ნარჩენების შეგროვება-გატანა-დატვირთვა ა/მ-ზე</t>
  </si>
  <si>
    <t>სამშენებლო ნარჩენების ტრანსპორტირება 15 კმ მანძილზე</t>
  </si>
  <si>
    <r>
      <t>მ</t>
    </r>
    <r>
      <rPr>
        <sz val="9"/>
        <color theme="1"/>
        <rFont val="Calibri"/>
        <family val="2"/>
        <charset val="204"/>
      </rPr>
      <t>²</t>
    </r>
  </si>
  <si>
    <t>სხვა დამხმარე მასალები</t>
  </si>
  <si>
    <t xml:space="preserve"> </t>
  </si>
  <si>
    <t>საღებავის გამხსნელი</t>
  </si>
  <si>
    <t>ლიტ</t>
  </si>
  <si>
    <t>ელექტროდი</t>
  </si>
  <si>
    <t>2022 წლის 20 აგვისტო</t>
  </si>
  <si>
    <t xml:space="preserve"> პოლიკლინიკის ფასადზე ღიობებში მინაბლოკის მოწყობის და ჟალუზების სამონტაჟო სამუშაოები                     </t>
  </si>
  <si>
    <t>ქ. თბილისი, შანდორ პეტოფის №36, ვაზისუბნის პოლიკლინიკა</t>
  </si>
  <si>
    <t>2. სამონტაჟო  სამუშაოები</t>
  </si>
  <si>
    <t xml:space="preserve">მინაბლოკი  19Χ19Χ8 სმ      </t>
  </si>
  <si>
    <t>წებოცემენტი მინაბლოკის წყობისათვის</t>
  </si>
  <si>
    <t>სამონტაჟო პლასტმასის აქსესუარი</t>
  </si>
  <si>
    <t>არმატურა მინაპლასტიკური 6 მმ</t>
  </si>
  <si>
    <t>ღიობების ფერდილების შელესვა დამუშავება გარე/შიდა მხარე</t>
  </si>
  <si>
    <t xml:space="preserve">ქვიშა-ცემენტის ხსნარი        </t>
  </si>
  <si>
    <t>კუთხოვანა თუნუქის ფირფიტის</t>
  </si>
  <si>
    <t xml:space="preserve">ფითხი </t>
  </si>
  <si>
    <t>ფასადის საღებავი (არსებულის მსგავსი)</t>
  </si>
  <si>
    <t>ფითხი</t>
  </si>
  <si>
    <r>
      <t>ოთახებში დაზიანებული ფრაგმენტების აღდგენა დამუშავება და შეღებვა</t>
    </r>
    <r>
      <rPr>
        <sz val="10"/>
        <color theme="1"/>
        <rFont val="Sylfaen"/>
        <family val="1"/>
      </rPr>
      <t xml:space="preserve"> (ღიობის მხარის მთლიანი კედლის შეღებვა არსებული საღებავის მსგავსად)</t>
    </r>
  </si>
  <si>
    <t>საღებავი ემულსიური წმენდადი (არსებულის მსგავსი)</t>
  </si>
  <si>
    <t xml:space="preserve">ზუმფარა      </t>
  </si>
  <si>
    <t>მილკვადრატი 20X60X1.5 მმ</t>
  </si>
  <si>
    <t>ფოლადის კუთხოვანა 50X50X4  მმ</t>
  </si>
  <si>
    <t>დამხმარე მუშა/პერსონალი</t>
  </si>
  <si>
    <t>კაც/სთ</t>
  </si>
  <si>
    <t>სამშენებლო ნარჩენების გატანა/ტრანსპორტირება</t>
  </si>
  <si>
    <t>ჩასამაგრებელი და საანკერო  ლითონის დეტალები</t>
  </si>
  <si>
    <t>მანქ/სთ</t>
  </si>
  <si>
    <t xml:space="preserve">ავტო ამწე </t>
  </si>
  <si>
    <t>ფასადის დაზიანებული ფრაგმენტების აღდგენა დამუშავება და შეღებვა არსებულის მსგავსად</t>
  </si>
  <si>
    <t>ფასადის მარჯვენა და უკანა მხარეს თაბ.მუყ. ფილებით შევსებული ღიობების ამოჭრა (მინაბლოკის მოსაწყობად)</t>
  </si>
  <si>
    <t>ხარაჩოების მონტაჟი/დემონტაჟი, არენდა/ტრანსპორტირებით</t>
  </si>
  <si>
    <t>საღებავი ანტიკოროზიული RAL 7016</t>
  </si>
  <si>
    <r>
      <t xml:space="preserve">ღიობების ამოშენება მინაბლოკით </t>
    </r>
    <r>
      <rPr>
        <sz val="10"/>
        <color theme="1"/>
        <rFont val="Sylfaen"/>
        <family val="1"/>
      </rPr>
      <t>(9Χ19Χ8 სმ)</t>
    </r>
    <r>
      <rPr>
        <b/>
        <sz val="10"/>
        <color theme="1"/>
        <rFont val="Sylfaen"/>
        <family val="1"/>
      </rPr>
      <t xml:space="preserve"> შიდა/გარე მხარეს </t>
    </r>
    <r>
      <rPr>
        <sz val="10"/>
        <color theme="1"/>
        <rFont val="Sylfaen"/>
        <family val="1"/>
      </rPr>
      <t xml:space="preserve">(დამკვეთთან შეთანხმება) </t>
    </r>
  </si>
  <si>
    <t>ქანჩ-ჭანჭიკი, საყელური</t>
  </si>
  <si>
    <r>
      <t xml:space="preserve">ფასადზე ლითონის ჟალუზების სექციური აწყობა/მონტაჟი და ღებვა </t>
    </r>
    <r>
      <rPr>
        <sz val="10"/>
        <color theme="1"/>
        <rFont val="Sylfaen"/>
        <family val="1"/>
      </rPr>
      <t xml:space="preserve">(დამკვეთთან შეთანხმება)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</si>
</sst>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i/>
      <sz val="10"/>
      <color theme="1"/>
      <name val="Sylfaen"/>
      <family val="1"/>
    </font>
    <font>
      <b/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" fillId="0" borderId="0" xfId="1" applyNumberFormat="1" applyFo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wrapText="1"/>
    </xf>
    <xf numFmtId="0" fontId="16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5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B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58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3" style="3" customWidth="1"/>
    <col min="2" max="2" width="61.21875" style="1" customWidth="1"/>
    <col min="3" max="3" width="5.88671875" style="2" customWidth="1"/>
    <col min="4" max="4" width="8.33203125" style="2" customWidth="1"/>
    <col min="5" max="5" width="7.44140625" style="2" customWidth="1"/>
    <col min="6" max="6" width="10" style="2" customWidth="1"/>
    <col min="7" max="7" width="7.33203125" style="2" customWidth="1"/>
    <col min="8" max="8" width="10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3" x14ac:dyDescent="0.3">
      <c r="B1" s="41" t="s">
        <v>39</v>
      </c>
    </row>
    <row r="2" spans="1:13" ht="33.6" customHeight="1" x14ac:dyDescent="0.3">
      <c r="A2" s="48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8" customHeight="1" x14ac:dyDescent="0.3">
      <c r="A3" s="9"/>
      <c r="B3" s="30" t="s">
        <v>37</v>
      </c>
      <c r="C3" s="51" t="s">
        <v>21</v>
      </c>
      <c r="D3" s="51"/>
      <c r="E3" s="51"/>
      <c r="F3" s="51"/>
      <c r="G3" s="51"/>
      <c r="H3" s="51"/>
      <c r="I3" s="51"/>
      <c r="J3" s="49">
        <f>K57</f>
        <v>0</v>
      </c>
      <c r="K3" s="50"/>
    </row>
    <row r="4" spans="1:13" s="3" customFormat="1" ht="33.75" customHeight="1" x14ac:dyDescent="0.3">
      <c r="A4" s="52" t="s">
        <v>0</v>
      </c>
      <c r="B4" s="52" t="s">
        <v>1</v>
      </c>
      <c r="C4" s="52" t="s">
        <v>2</v>
      </c>
      <c r="D4" s="58" t="s">
        <v>3</v>
      </c>
      <c r="E4" s="54" t="s">
        <v>4</v>
      </c>
      <c r="F4" s="55"/>
      <c r="G4" s="54" t="s">
        <v>5</v>
      </c>
      <c r="H4" s="55"/>
      <c r="I4" s="56" t="s">
        <v>22</v>
      </c>
      <c r="J4" s="57"/>
      <c r="K4" s="52" t="s">
        <v>6</v>
      </c>
    </row>
    <row r="5" spans="1:13" s="4" customFormat="1" ht="24" x14ac:dyDescent="0.3">
      <c r="A5" s="53"/>
      <c r="B5" s="53"/>
      <c r="C5" s="53"/>
      <c r="D5" s="59"/>
      <c r="E5" s="32" t="s">
        <v>7</v>
      </c>
      <c r="F5" s="33" t="s">
        <v>33</v>
      </c>
      <c r="G5" s="32" t="s">
        <v>7</v>
      </c>
      <c r="H5" s="33" t="s">
        <v>6</v>
      </c>
      <c r="I5" s="32" t="s">
        <v>7</v>
      </c>
      <c r="J5" s="33" t="s">
        <v>6</v>
      </c>
      <c r="K5" s="53"/>
    </row>
    <row r="6" spans="1:13" s="2" customFormat="1" x14ac:dyDescent="0.3">
      <c r="A6" s="12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3" ht="19.5" customHeight="1" x14ac:dyDescent="0.3">
      <c r="A7" s="5"/>
      <c r="B7" s="13" t="s">
        <v>17</v>
      </c>
      <c r="C7" s="34"/>
      <c r="D7" s="14"/>
      <c r="E7" s="14"/>
      <c r="F7" s="14"/>
      <c r="G7" s="14"/>
      <c r="H7" s="14"/>
      <c r="I7" s="14"/>
      <c r="J7" s="14"/>
      <c r="K7" s="14"/>
    </row>
    <row r="8" spans="1:13" ht="29.4" customHeight="1" x14ac:dyDescent="0.3">
      <c r="A8" s="5">
        <v>1</v>
      </c>
      <c r="B8" s="20" t="s">
        <v>63</v>
      </c>
      <c r="C8" s="10" t="s">
        <v>31</v>
      </c>
      <c r="D8" s="16">
        <f>19*3.1*0.9+6*0.9*0.6</f>
        <v>56.25</v>
      </c>
      <c r="E8" s="16"/>
      <c r="F8" s="16">
        <f t="shared" ref="F8:F45" si="0">E8*D8</f>
        <v>0</v>
      </c>
      <c r="G8" s="16">
        <v>0</v>
      </c>
      <c r="H8" s="16">
        <f>G8*D8</f>
        <v>0</v>
      </c>
      <c r="I8" s="16">
        <v>0</v>
      </c>
      <c r="J8" s="16">
        <f t="shared" ref="J8:J45" si="1">I8*D8</f>
        <v>0</v>
      </c>
      <c r="K8" s="16">
        <f t="shared" ref="K8:K45" si="2">J8+H8+F8</f>
        <v>0</v>
      </c>
      <c r="M8" s="31"/>
    </row>
    <row r="9" spans="1:13" ht="18.75" customHeight="1" x14ac:dyDescent="0.3">
      <c r="A9" s="5">
        <v>2</v>
      </c>
      <c r="B9" s="6" t="s">
        <v>29</v>
      </c>
      <c r="C9" s="10" t="s">
        <v>24</v>
      </c>
      <c r="D9" s="16">
        <f>D8*0.05</f>
        <v>2.8125</v>
      </c>
      <c r="E9" s="5"/>
      <c r="F9" s="16">
        <f t="shared" si="0"/>
        <v>0</v>
      </c>
      <c r="G9" s="16">
        <v>0</v>
      </c>
      <c r="H9" s="16">
        <f t="shared" ref="H9:H45" si="3">G9*D9</f>
        <v>0</v>
      </c>
      <c r="I9" s="16">
        <v>0</v>
      </c>
      <c r="J9" s="16">
        <f t="shared" si="1"/>
        <v>0</v>
      </c>
      <c r="K9" s="16">
        <f t="shared" si="2"/>
        <v>0</v>
      </c>
      <c r="L9" s="29"/>
    </row>
    <row r="10" spans="1:13" ht="16.5" customHeight="1" x14ac:dyDescent="0.3">
      <c r="A10" s="5">
        <v>3</v>
      </c>
      <c r="B10" s="6" t="s">
        <v>30</v>
      </c>
      <c r="C10" s="10" t="s">
        <v>27</v>
      </c>
      <c r="D10" s="16">
        <f>D9*1.6</f>
        <v>4.5</v>
      </c>
      <c r="E10" s="5"/>
      <c r="F10" s="16">
        <f t="shared" si="0"/>
        <v>0</v>
      </c>
      <c r="G10" s="16">
        <v>0</v>
      </c>
      <c r="H10" s="16">
        <f t="shared" si="3"/>
        <v>0</v>
      </c>
      <c r="I10" s="16">
        <v>0</v>
      </c>
      <c r="J10" s="16">
        <f t="shared" si="1"/>
        <v>0</v>
      </c>
      <c r="K10" s="16">
        <f t="shared" si="2"/>
        <v>0</v>
      </c>
      <c r="L10" s="29"/>
    </row>
    <row r="11" spans="1:13" x14ac:dyDescent="0.3">
      <c r="A11" s="5"/>
      <c r="B11" s="15" t="s">
        <v>40</v>
      </c>
      <c r="C11" s="10"/>
      <c r="D11" s="5"/>
      <c r="E11" s="5"/>
      <c r="F11" s="16">
        <f t="shared" si="0"/>
        <v>0</v>
      </c>
      <c r="G11" s="5"/>
      <c r="H11" s="16">
        <f t="shared" si="3"/>
        <v>0</v>
      </c>
      <c r="I11" s="5"/>
      <c r="J11" s="16">
        <f t="shared" si="1"/>
        <v>0</v>
      </c>
      <c r="K11" s="16">
        <f t="shared" si="2"/>
        <v>0</v>
      </c>
      <c r="L11" s="29"/>
    </row>
    <row r="12" spans="1:13" ht="31.8" customHeight="1" x14ac:dyDescent="0.3">
      <c r="A12" s="17">
        <v>1</v>
      </c>
      <c r="B12" s="18" t="s">
        <v>66</v>
      </c>
      <c r="C12" s="23" t="s">
        <v>8</v>
      </c>
      <c r="D12" s="16">
        <f>D8*2</f>
        <v>112.5</v>
      </c>
      <c r="E12" s="16"/>
      <c r="F12" s="16">
        <f t="shared" si="0"/>
        <v>0</v>
      </c>
      <c r="G12" s="16">
        <v>0</v>
      </c>
      <c r="H12" s="16">
        <f t="shared" si="3"/>
        <v>0</v>
      </c>
      <c r="I12" s="16"/>
      <c r="J12" s="16">
        <f t="shared" si="1"/>
        <v>0</v>
      </c>
      <c r="K12" s="16">
        <f t="shared" si="2"/>
        <v>0</v>
      </c>
      <c r="L12" s="29"/>
    </row>
    <row r="13" spans="1:13" x14ac:dyDescent="0.3">
      <c r="A13" s="17"/>
      <c r="B13" s="27" t="s">
        <v>42</v>
      </c>
      <c r="C13" s="10" t="s">
        <v>11</v>
      </c>
      <c r="D13" s="25">
        <f>D12*25</f>
        <v>2812.5</v>
      </c>
      <c r="E13" s="16">
        <v>0</v>
      </c>
      <c r="F13" s="16">
        <f t="shared" si="0"/>
        <v>0</v>
      </c>
      <c r="G13" s="16"/>
      <c r="H13" s="16">
        <f t="shared" si="3"/>
        <v>0</v>
      </c>
      <c r="I13" s="16">
        <v>0</v>
      </c>
      <c r="J13" s="16">
        <f t="shared" si="1"/>
        <v>0</v>
      </c>
      <c r="K13" s="16">
        <f t="shared" si="2"/>
        <v>0</v>
      </c>
      <c r="L13" s="29"/>
    </row>
    <row r="14" spans="1:13" x14ac:dyDescent="0.3">
      <c r="A14" s="17"/>
      <c r="B14" s="27" t="s">
        <v>41</v>
      </c>
      <c r="C14" s="10" t="s">
        <v>19</v>
      </c>
      <c r="D14" s="25">
        <f>D12*26</f>
        <v>2925</v>
      </c>
      <c r="E14" s="16">
        <v>0</v>
      </c>
      <c r="F14" s="16">
        <f t="shared" si="0"/>
        <v>0</v>
      </c>
      <c r="G14" s="16"/>
      <c r="H14" s="16">
        <f t="shared" si="3"/>
        <v>0</v>
      </c>
      <c r="I14" s="16">
        <v>0</v>
      </c>
      <c r="J14" s="16">
        <f t="shared" si="1"/>
        <v>0</v>
      </c>
      <c r="K14" s="16">
        <f t="shared" si="2"/>
        <v>0</v>
      </c>
      <c r="L14" s="29"/>
    </row>
    <row r="15" spans="1:13" x14ac:dyDescent="0.3">
      <c r="A15" s="17"/>
      <c r="B15" s="27" t="s">
        <v>43</v>
      </c>
      <c r="C15" s="10" t="s">
        <v>19</v>
      </c>
      <c r="D15" s="25">
        <f>D12*28</f>
        <v>3150</v>
      </c>
      <c r="E15" s="16">
        <v>0</v>
      </c>
      <c r="F15" s="16">
        <f t="shared" si="0"/>
        <v>0</v>
      </c>
      <c r="G15" s="16"/>
      <c r="H15" s="16">
        <f t="shared" si="3"/>
        <v>0</v>
      </c>
      <c r="I15" s="16">
        <v>0</v>
      </c>
      <c r="J15" s="16">
        <f t="shared" si="1"/>
        <v>0</v>
      </c>
      <c r="K15" s="16">
        <f t="shared" si="2"/>
        <v>0</v>
      </c>
      <c r="L15" s="29"/>
    </row>
    <row r="16" spans="1:13" x14ac:dyDescent="0.3">
      <c r="A16" s="17"/>
      <c r="B16" s="27" t="s">
        <v>44</v>
      </c>
      <c r="C16" s="10" t="s">
        <v>9</v>
      </c>
      <c r="D16" s="16">
        <f>D12*2.4</f>
        <v>270</v>
      </c>
      <c r="E16" s="16">
        <v>0</v>
      </c>
      <c r="F16" s="16">
        <f t="shared" si="0"/>
        <v>0</v>
      </c>
      <c r="G16" s="16"/>
      <c r="H16" s="16">
        <f t="shared" si="3"/>
        <v>0</v>
      </c>
      <c r="I16" s="16">
        <v>0</v>
      </c>
      <c r="J16" s="16">
        <f t="shared" si="1"/>
        <v>0</v>
      </c>
      <c r="K16" s="16">
        <f t="shared" si="2"/>
        <v>0</v>
      </c>
      <c r="L16" s="29"/>
    </row>
    <row r="17" spans="1:12" x14ac:dyDescent="0.3">
      <c r="A17" s="17"/>
      <c r="B17" s="27" t="s">
        <v>28</v>
      </c>
      <c r="C17" s="10" t="s">
        <v>10</v>
      </c>
      <c r="D17" s="16">
        <f>0.16*D12</f>
        <v>18</v>
      </c>
      <c r="E17" s="16">
        <v>0</v>
      </c>
      <c r="F17" s="16">
        <f t="shared" si="0"/>
        <v>0</v>
      </c>
      <c r="G17" s="16"/>
      <c r="H17" s="16">
        <f t="shared" si="3"/>
        <v>0</v>
      </c>
      <c r="I17" s="16"/>
      <c r="J17" s="16">
        <f t="shared" si="1"/>
        <v>0</v>
      </c>
      <c r="K17" s="16">
        <f t="shared" si="2"/>
        <v>0</v>
      </c>
      <c r="L17" s="29"/>
    </row>
    <row r="18" spans="1:12" ht="18.600000000000001" customHeight="1" x14ac:dyDescent="0.3">
      <c r="A18" s="17">
        <v>2</v>
      </c>
      <c r="B18" s="45" t="s">
        <v>45</v>
      </c>
      <c r="C18" s="23" t="s">
        <v>9</v>
      </c>
      <c r="D18" s="16">
        <f>19*16+3*12</f>
        <v>340</v>
      </c>
      <c r="E18" s="16"/>
      <c r="F18" s="16">
        <f t="shared" si="0"/>
        <v>0</v>
      </c>
      <c r="G18" s="16">
        <v>0</v>
      </c>
      <c r="H18" s="16">
        <f t="shared" si="3"/>
        <v>0</v>
      </c>
      <c r="I18" s="16"/>
      <c r="J18" s="16">
        <f t="shared" si="1"/>
        <v>0</v>
      </c>
      <c r="K18" s="16">
        <f t="shared" si="2"/>
        <v>0</v>
      </c>
      <c r="L18" s="29"/>
    </row>
    <row r="19" spans="1:12" x14ac:dyDescent="0.3">
      <c r="A19" s="17"/>
      <c r="B19" s="27" t="s">
        <v>46</v>
      </c>
      <c r="C19" s="10" t="s">
        <v>25</v>
      </c>
      <c r="D19" s="16">
        <f>D18*0.3*0.03</f>
        <v>3.06</v>
      </c>
      <c r="E19" s="16">
        <v>0</v>
      </c>
      <c r="F19" s="16">
        <f t="shared" si="0"/>
        <v>0</v>
      </c>
      <c r="G19" s="16"/>
      <c r="H19" s="16">
        <f t="shared" si="3"/>
        <v>0</v>
      </c>
      <c r="I19" s="16">
        <v>0</v>
      </c>
      <c r="J19" s="16">
        <f t="shared" si="1"/>
        <v>0</v>
      </c>
      <c r="K19" s="16">
        <f t="shared" si="2"/>
        <v>0</v>
      </c>
      <c r="L19" s="29"/>
    </row>
    <row r="20" spans="1:12" x14ac:dyDescent="0.3">
      <c r="A20" s="17"/>
      <c r="B20" s="27" t="s">
        <v>47</v>
      </c>
      <c r="C20" s="10" t="s">
        <v>9</v>
      </c>
      <c r="D20" s="25">
        <f>D18*1.1</f>
        <v>374.00000000000006</v>
      </c>
      <c r="E20" s="16">
        <v>0</v>
      </c>
      <c r="F20" s="16">
        <f t="shared" si="0"/>
        <v>0</v>
      </c>
      <c r="G20" s="16"/>
      <c r="H20" s="16">
        <f t="shared" si="3"/>
        <v>0</v>
      </c>
      <c r="I20" s="16">
        <v>0</v>
      </c>
      <c r="J20" s="16">
        <f t="shared" si="1"/>
        <v>0</v>
      </c>
      <c r="K20" s="16">
        <f t="shared" si="2"/>
        <v>0</v>
      </c>
      <c r="L20" s="29"/>
    </row>
    <row r="21" spans="1:12" x14ac:dyDescent="0.3">
      <c r="A21" s="17"/>
      <c r="B21" s="27" t="s">
        <v>48</v>
      </c>
      <c r="C21" s="10" t="s">
        <v>11</v>
      </c>
      <c r="D21" s="25">
        <f>D18*0.4</f>
        <v>136</v>
      </c>
      <c r="E21" s="16">
        <v>0</v>
      </c>
      <c r="F21" s="16">
        <f t="shared" si="0"/>
        <v>0</v>
      </c>
      <c r="G21" s="16"/>
      <c r="H21" s="16">
        <f t="shared" si="3"/>
        <v>0</v>
      </c>
      <c r="I21" s="16">
        <v>0</v>
      </c>
      <c r="J21" s="16">
        <f t="shared" si="1"/>
        <v>0</v>
      </c>
      <c r="K21" s="16">
        <f t="shared" si="2"/>
        <v>0</v>
      </c>
      <c r="L21" s="29"/>
    </row>
    <row r="22" spans="1:12" x14ac:dyDescent="0.3">
      <c r="A22" s="17"/>
      <c r="B22" s="27" t="s">
        <v>28</v>
      </c>
      <c r="C22" s="10" t="s">
        <v>10</v>
      </c>
      <c r="D22" s="16">
        <f>0.16*D18</f>
        <v>54.4</v>
      </c>
      <c r="E22" s="16">
        <v>0</v>
      </c>
      <c r="F22" s="16">
        <f t="shared" si="0"/>
        <v>0</v>
      </c>
      <c r="G22" s="16"/>
      <c r="H22" s="16">
        <f t="shared" si="3"/>
        <v>0</v>
      </c>
      <c r="I22" s="16"/>
      <c r="J22" s="16">
        <f t="shared" si="1"/>
        <v>0</v>
      </c>
      <c r="K22" s="16">
        <f t="shared" si="2"/>
        <v>0</v>
      </c>
      <c r="L22" s="29"/>
    </row>
    <row r="23" spans="1:12" ht="31.5" customHeight="1" x14ac:dyDescent="0.3">
      <c r="A23" s="17">
        <v>3</v>
      </c>
      <c r="B23" s="18" t="s">
        <v>62</v>
      </c>
      <c r="C23" s="10" t="s">
        <v>26</v>
      </c>
      <c r="D23" s="24">
        <f>19*8*0.3</f>
        <v>45.6</v>
      </c>
      <c r="E23" s="16"/>
      <c r="F23" s="16">
        <f t="shared" si="0"/>
        <v>0</v>
      </c>
      <c r="G23" s="16">
        <v>0</v>
      </c>
      <c r="H23" s="16">
        <f t="shared" si="3"/>
        <v>0</v>
      </c>
      <c r="I23" s="16"/>
      <c r="J23" s="16">
        <f t="shared" si="1"/>
        <v>0</v>
      </c>
      <c r="K23" s="16">
        <f t="shared" si="2"/>
        <v>0</v>
      </c>
      <c r="L23" s="29"/>
    </row>
    <row r="24" spans="1:12" x14ac:dyDescent="0.3">
      <c r="A24" s="17"/>
      <c r="B24" s="27" t="s">
        <v>46</v>
      </c>
      <c r="C24" s="10" t="s">
        <v>25</v>
      </c>
      <c r="D24" s="16">
        <f>D23*0.3*0.03</f>
        <v>0.41039999999999999</v>
      </c>
      <c r="E24" s="16">
        <v>0</v>
      </c>
      <c r="F24" s="16">
        <f t="shared" si="0"/>
        <v>0</v>
      </c>
      <c r="G24" s="16"/>
      <c r="H24" s="16">
        <f t="shared" si="3"/>
        <v>0</v>
      </c>
      <c r="I24" s="16">
        <v>0</v>
      </c>
      <c r="J24" s="16">
        <f t="shared" si="1"/>
        <v>0</v>
      </c>
      <c r="K24" s="16">
        <f t="shared" si="2"/>
        <v>0</v>
      </c>
      <c r="L24" s="29"/>
    </row>
    <row r="25" spans="1:12" x14ac:dyDescent="0.3">
      <c r="A25" s="17"/>
      <c r="B25" s="27" t="s">
        <v>49</v>
      </c>
      <c r="C25" s="10" t="s">
        <v>11</v>
      </c>
      <c r="D25" s="16">
        <f>D23*0.5</f>
        <v>22.8</v>
      </c>
      <c r="E25" s="16">
        <v>0</v>
      </c>
      <c r="F25" s="16">
        <f t="shared" si="0"/>
        <v>0</v>
      </c>
      <c r="G25" s="16"/>
      <c r="H25" s="16">
        <f t="shared" si="3"/>
        <v>0</v>
      </c>
      <c r="I25" s="16">
        <v>0</v>
      </c>
      <c r="J25" s="16">
        <f t="shared" si="1"/>
        <v>0</v>
      </c>
      <c r="K25" s="16">
        <f t="shared" si="2"/>
        <v>0</v>
      </c>
      <c r="L25" s="29"/>
    </row>
    <row r="26" spans="1:12" x14ac:dyDescent="0.3">
      <c r="A26" s="17"/>
      <c r="B26" s="27" t="s">
        <v>28</v>
      </c>
      <c r="C26" s="10" t="s">
        <v>10</v>
      </c>
      <c r="D26" s="16">
        <f>0.36*D23</f>
        <v>16.416</v>
      </c>
      <c r="E26" s="16">
        <v>0</v>
      </c>
      <c r="F26" s="16">
        <f t="shared" si="0"/>
        <v>0</v>
      </c>
      <c r="G26" s="16"/>
      <c r="H26" s="16">
        <f t="shared" si="3"/>
        <v>0</v>
      </c>
      <c r="I26" s="16"/>
      <c r="J26" s="16">
        <f t="shared" si="1"/>
        <v>0</v>
      </c>
      <c r="K26" s="16">
        <f t="shared" si="2"/>
        <v>0</v>
      </c>
      <c r="L26" s="29"/>
    </row>
    <row r="27" spans="1:12" ht="44.4" customHeight="1" x14ac:dyDescent="0.3">
      <c r="A27" s="17">
        <v>4</v>
      </c>
      <c r="B27" s="18" t="s">
        <v>51</v>
      </c>
      <c r="C27" s="10" t="s">
        <v>26</v>
      </c>
      <c r="D27" s="24">
        <f>25*9</f>
        <v>225</v>
      </c>
      <c r="E27" s="16"/>
      <c r="F27" s="16">
        <f t="shared" si="0"/>
        <v>0</v>
      </c>
      <c r="G27" s="16">
        <v>0</v>
      </c>
      <c r="H27" s="16">
        <f t="shared" si="3"/>
        <v>0</v>
      </c>
      <c r="I27" s="16"/>
      <c r="J27" s="16">
        <f t="shared" si="1"/>
        <v>0</v>
      </c>
      <c r="K27" s="16">
        <f t="shared" si="2"/>
        <v>0</v>
      </c>
      <c r="L27" s="29"/>
    </row>
    <row r="28" spans="1:12" ht="15.6" customHeight="1" x14ac:dyDescent="0.3">
      <c r="A28" s="17"/>
      <c r="B28" s="27" t="s">
        <v>50</v>
      </c>
      <c r="C28" s="10" t="s">
        <v>11</v>
      </c>
      <c r="D28" s="16">
        <f>D27*0.8</f>
        <v>180</v>
      </c>
      <c r="E28" s="16">
        <v>0</v>
      </c>
      <c r="F28" s="16">
        <f t="shared" si="0"/>
        <v>0</v>
      </c>
      <c r="G28" s="16"/>
      <c r="H28" s="16">
        <f t="shared" si="3"/>
        <v>0</v>
      </c>
      <c r="I28" s="16">
        <v>0</v>
      </c>
      <c r="J28" s="16">
        <f t="shared" si="1"/>
        <v>0</v>
      </c>
      <c r="K28" s="16">
        <f t="shared" si="2"/>
        <v>0</v>
      </c>
      <c r="L28" s="29"/>
    </row>
    <row r="29" spans="1:12" x14ac:dyDescent="0.3">
      <c r="A29" s="17"/>
      <c r="B29" s="27" t="s">
        <v>52</v>
      </c>
      <c r="C29" s="10" t="s">
        <v>11</v>
      </c>
      <c r="D29" s="16">
        <f>D27*0.5</f>
        <v>112.5</v>
      </c>
      <c r="E29" s="16">
        <v>0</v>
      </c>
      <c r="F29" s="16">
        <f t="shared" si="0"/>
        <v>0</v>
      </c>
      <c r="G29" s="16"/>
      <c r="H29" s="16">
        <f t="shared" si="3"/>
        <v>0</v>
      </c>
      <c r="I29" s="16">
        <v>0</v>
      </c>
      <c r="J29" s="16">
        <f t="shared" si="1"/>
        <v>0</v>
      </c>
      <c r="K29" s="16">
        <f t="shared" si="2"/>
        <v>0</v>
      </c>
      <c r="L29" s="29"/>
    </row>
    <row r="30" spans="1:12" x14ac:dyDescent="0.3">
      <c r="A30" s="17"/>
      <c r="B30" s="19" t="s">
        <v>53</v>
      </c>
      <c r="C30" s="28" t="s">
        <v>8</v>
      </c>
      <c r="D30" s="24">
        <v>1.2</v>
      </c>
      <c r="E30" s="16">
        <v>0</v>
      </c>
      <c r="F30" s="16">
        <f t="shared" si="0"/>
        <v>0</v>
      </c>
      <c r="G30" s="24"/>
      <c r="H30" s="16">
        <f t="shared" si="3"/>
        <v>0</v>
      </c>
      <c r="I30" s="24"/>
      <c r="J30" s="16">
        <f t="shared" si="1"/>
        <v>0</v>
      </c>
      <c r="K30" s="16">
        <f t="shared" si="2"/>
        <v>0</v>
      </c>
      <c r="L30" s="29"/>
    </row>
    <row r="31" spans="1:12" x14ac:dyDescent="0.3">
      <c r="A31" s="17"/>
      <c r="B31" s="19" t="s">
        <v>23</v>
      </c>
      <c r="C31" s="28" t="s">
        <v>9</v>
      </c>
      <c r="D31" s="24">
        <f>D26*0.4</f>
        <v>6.5664000000000007</v>
      </c>
      <c r="E31" s="16">
        <v>0</v>
      </c>
      <c r="F31" s="16">
        <f t="shared" si="0"/>
        <v>0</v>
      </c>
      <c r="G31" s="24"/>
      <c r="H31" s="16">
        <f t="shared" si="3"/>
        <v>0</v>
      </c>
      <c r="I31" s="24">
        <v>0</v>
      </c>
      <c r="J31" s="16">
        <f t="shared" si="1"/>
        <v>0</v>
      </c>
      <c r="K31" s="16">
        <f t="shared" si="2"/>
        <v>0</v>
      </c>
      <c r="L31" s="29"/>
    </row>
    <row r="32" spans="1:12" x14ac:dyDescent="0.3">
      <c r="A32" s="17"/>
      <c r="B32" s="27" t="s">
        <v>28</v>
      </c>
      <c r="C32" s="10" t="s">
        <v>10</v>
      </c>
      <c r="D32" s="16">
        <f>0.36*D27</f>
        <v>81</v>
      </c>
      <c r="E32" s="16">
        <v>0</v>
      </c>
      <c r="F32" s="16">
        <f t="shared" si="0"/>
        <v>0</v>
      </c>
      <c r="G32" s="16"/>
      <c r="H32" s="16">
        <f t="shared" si="3"/>
        <v>0</v>
      </c>
      <c r="I32" s="16"/>
      <c r="J32" s="16">
        <f t="shared" si="1"/>
        <v>0</v>
      </c>
      <c r="K32" s="16">
        <f t="shared" si="2"/>
        <v>0</v>
      </c>
      <c r="L32" s="29"/>
    </row>
    <row r="33" spans="1:12" ht="30.6" customHeight="1" x14ac:dyDescent="0.3">
      <c r="A33" s="17">
        <v>5</v>
      </c>
      <c r="B33" s="18" t="s">
        <v>68</v>
      </c>
      <c r="C33" s="28" t="s">
        <v>8</v>
      </c>
      <c r="D33" s="24">
        <v>198</v>
      </c>
      <c r="E33" s="24"/>
      <c r="F33" s="16">
        <f t="shared" si="0"/>
        <v>0</v>
      </c>
      <c r="G33" s="24">
        <v>0</v>
      </c>
      <c r="H33" s="16">
        <f t="shared" si="3"/>
        <v>0</v>
      </c>
      <c r="I33" s="24"/>
      <c r="J33" s="16">
        <f t="shared" si="1"/>
        <v>0</v>
      </c>
      <c r="K33" s="16">
        <f t="shared" si="2"/>
        <v>0</v>
      </c>
      <c r="L33" s="29"/>
    </row>
    <row r="34" spans="1:12" ht="18.75" customHeight="1" x14ac:dyDescent="0.3">
      <c r="A34" s="17"/>
      <c r="B34" s="22" t="s">
        <v>54</v>
      </c>
      <c r="C34" s="28" t="s">
        <v>9</v>
      </c>
      <c r="D34" s="24">
        <v>930</v>
      </c>
      <c r="E34" s="24">
        <v>0</v>
      </c>
      <c r="F34" s="16">
        <f t="shared" si="0"/>
        <v>0</v>
      </c>
      <c r="G34" s="24"/>
      <c r="H34" s="16">
        <f t="shared" si="3"/>
        <v>0</v>
      </c>
      <c r="I34" s="24">
        <v>0</v>
      </c>
      <c r="J34" s="16">
        <f t="shared" si="1"/>
        <v>0</v>
      </c>
      <c r="K34" s="16">
        <f t="shared" si="2"/>
        <v>0</v>
      </c>
      <c r="L34" s="29"/>
    </row>
    <row r="35" spans="1:12" ht="18.75" customHeight="1" x14ac:dyDescent="0.3">
      <c r="A35" s="17"/>
      <c r="B35" s="22" t="s">
        <v>55</v>
      </c>
      <c r="C35" s="28" t="s">
        <v>9</v>
      </c>
      <c r="D35" s="24">
        <v>245</v>
      </c>
      <c r="E35" s="24">
        <v>0</v>
      </c>
      <c r="F35" s="16">
        <f t="shared" si="0"/>
        <v>0</v>
      </c>
      <c r="G35" s="24"/>
      <c r="H35" s="16">
        <f t="shared" si="3"/>
        <v>0</v>
      </c>
      <c r="I35" s="24">
        <v>0</v>
      </c>
      <c r="J35" s="16">
        <f t="shared" si="1"/>
        <v>0</v>
      </c>
      <c r="K35" s="16">
        <f t="shared" si="2"/>
        <v>0</v>
      </c>
      <c r="L35" s="29"/>
    </row>
    <row r="36" spans="1:12" ht="18.75" customHeight="1" x14ac:dyDescent="0.3">
      <c r="A36" s="17"/>
      <c r="B36" s="22" t="s">
        <v>59</v>
      </c>
      <c r="C36" s="28" t="s">
        <v>11</v>
      </c>
      <c r="D36" s="24">
        <v>35</v>
      </c>
      <c r="E36" s="24">
        <v>0</v>
      </c>
      <c r="F36" s="16">
        <f t="shared" si="0"/>
        <v>0</v>
      </c>
      <c r="G36" s="24"/>
      <c r="H36" s="16">
        <f t="shared" si="3"/>
        <v>0</v>
      </c>
      <c r="I36" s="24">
        <v>0</v>
      </c>
      <c r="J36" s="16">
        <f t="shared" si="1"/>
        <v>0</v>
      </c>
      <c r="K36" s="16">
        <f t="shared" si="2"/>
        <v>0</v>
      </c>
      <c r="L36" s="29"/>
    </row>
    <row r="37" spans="1:12" ht="18.75" customHeight="1" x14ac:dyDescent="0.3">
      <c r="A37" s="17"/>
      <c r="B37" s="22" t="s">
        <v>67</v>
      </c>
      <c r="C37" s="28" t="s">
        <v>11</v>
      </c>
      <c r="D37" s="24">
        <v>35</v>
      </c>
      <c r="E37" s="24">
        <v>0</v>
      </c>
      <c r="F37" s="16">
        <f t="shared" ref="F37" si="4">E37*D37</f>
        <v>0</v>
      </c>
      <c r="G37" s="24"/>
      <c r="H37" s="16">
        <f t="shared" ref="H37" si="5">G37*D37</f>
        <v>0</v>
      </c>
      <c r="I37" s="24">
        <v>0</v>
      </c>
      <c r="J37" s="16">
        <f t="shared" ref="J37" si="6">I37*D37</f>
        <v>0</v>
      </c>
      <c r="K37" s="16">
        <f t="shared" ref="K37" si="7">J37+H37+F37</f>
        <v>0</v>
      </c>
      <c r="L37" s="29"/>
    </row>
    <row r="38" spans="1:12" ht="18.75" customHeight="1" x14ac:dyDescent="0.3">
      <c r="A38" s="17"/>
      <c r="B38" s="22" t="s">
        <v>65</v>
      </c>
      <c r="C38" s="28" t="s">
        <v>11</v>
      </c>
      <c r="D38" s="24">
        <f>D33*4*0.4</f>
        <v>316.8</v>
      </c>
      <c r="E38" s="24">
        <v>0</v>
      </c>
      <c r="F38" s="16">
        <f t="shared" si="0"/>
        <v>0</v>
      </c>
      <c r="G38" s="24"/>
      <c r="H38" s="16">
        <f t="shared" si="3"/>
        <v>0</v>
      </c>
      <c r="I38" s="24">
        <v>0</v>
      </c>
      <c r="J38" s="16">
        <f t="shared" si="1"/>
        <v>0</v>
      </c>
      <c r="K38" s="16">
        <f t="shared" si="2"/>
        <v>0</v>
      </c>
      <c r="L38" s="29"/>
    </row>
    <row r="39" spans="1:12" ht="18.75" customHeight="1" x14ac:dyDescent="0.3">
      <c r="A39" s="17"/>
      <c r="B39" s="22" t="s">
        <v>34</v>
      </c>
      <c r="C39" s="28" t="s">
        <v>35</v>
      </c>
      <c r="D39" s="24">
        <f>D38*0.4</f>
        <v>126.72000000000001</v>
      </c>
      <c r="E39" s="24">
        <v>0</v>
      </c>
      <c r="F39" s="16">
        <f t="shared" si="0"/>
        <v>0</v>
      </c>
      <c r="G39" s="24"/>
      <c r="H39" s="16">
        <f t="shared" si="3"/>
        <v>0</v>
      </c>
      <c r="I39" s="24">
        <v>0</v>
      </c>
      <c r="J39" s="16">
        <f t="shared" si="1"/>
        <v>0</v>
      </c>
      <c r="K39" s="16">
        <f t="shared" si="2"/>
        <v>0</v>
      </c>
      <c r="L39" s="29"/>
    </row>
    <row r="40" spans="1:12" ht="18.75" customHeight="1" x14ac:dyDescent="0.3">
      <c r="A40" s="17"/>
      <c r="B40" s="22" t="s">
        <v>36</v>
      </c>
      <c r="C40" s="28" t="s">
        <v>11</v>
      </c>
      <c r="D40" s="24">
        <f>D33*0.2</f>
        <v>39.6</v>
      </c>
      <c r="E40" s="24">
        <v>0</v>
      </c>
      <c r="F40" s="16">
        <f t="shared" si="0"/>
        <v>0</v>
      </c>
      <c r="G40" s="24"/>
      <c r="H40" s="16">
        <f t="shared" si="3"/>
        <v>0</v>
      </c>
      <c r="I40" s="24">
        <v>0</v>
      </c>
      <c r="J40" s="16">
        <f t="shared" si="1"/>
        <v>0</v>
      </c>
      <c r="K40" s="16">
        <f t="shared" si="2"/>
        <v>0</v>
      </c>
      <c r="L40" s="29"/>
    </row>
    <row r="41" spans="1:12" ht="18.75" customHeight="1" x14ac:dyDescent="0.3">
      <c r="A41" s="17"/>
      <c r="B41" s="22" t="s">
        <v>32</v>
      </c>
      <c r="C41" s="28" t="s">
        <v>10</v>
      </c>
      <c r="D41" s="24">
        <f>D33*0.1</f>
        <v>19.8</v>
      </c>
      <c r="E41" s="24">
        <v>0</v>
      </c>
      <c r="F41" s="16">
        <f t="shared" si="0"/>
        <v>0</v>
      </c>
      <c r="G41" s="24"/>
      <c r="H41" s="16">
        <f t="shared" si="3"/>
        <v>0</v>
      </c>
      <c r="I41" s="24"/>
      <c r="J41" s="16">
        <f t="shared" si="1"/>
        <v>0</v>
      </c>
      <c r="K41" s="16">
        <f t="shared" si="2"/>
        <v>0</v>
      </c>
      <c r="L41" s="29"/>
    </row>
    <row r="42" spans="1:12" ht="18.75" customHeight="1" x14ac:dyDescent="0.3">
      <c r="A42" s="17">
        <v>6</v>
      </c>
      <c r="B42" s="46" t="s">
        <v>56</v>
      </c>
      <c r="C42" s="12" t="s">
        <v>57</v>
      </c>
      <c r="D42" s="24">
        <v>64</v>
      </c>
      <c r="E42" s="47"/>
      <c r="F42" s="16">
        <f t="shared" si="0"/>
        <v>0</v>
      </c>
      <c r="G42" s="16">
        <v>0</v>
      </c>
      <c r="H42" s="16">
        <f t="shared" si="3"/>
        <v>0</v>
      </c>
      <c r="I42" s="16"/>
      <c r="J42" s="16">
        <f t="shared" si="1"/>
        <v>0</v>
      </c>
      <c r="K42" s="16">
        <f t="shared" si="2"/>
        <v>0</v>
      </c>
      <c r="L42" s="29"/>
    </row>
    <row r="43" spans="1:12" ht="18.75" customHeight="1" x14ac:dyDescent="0.3">
      <c r="A43" s="17">
        <v>7</v>
      </c>
      <c r="B43" s="46" t="s">
        <v>58</v>
      </c>
      <c r="C43" s="12" t="s">
        <v>10</v>
      </c>
      <c r="D43" s="24">
        <v>10</v>
      </c>
      <c r="E43" s="47"/>
      <c r="F43" s="16">
        <f t="shared" si="0"/>
        <v>0</v>
      </c>
      <c r="G43" s="16">
        <v>0</v>
      </c>
      <c r="H43" s="16">
        <f t="shared" si="3"/>
        <v>0</v>
      </c>
      <c r="I43" s="16">
        <v>0</v>
      </c>
      <c r="J43" s="16">
        <f t="shared" si="1"/>
        <v>0</v>
      </c>
      <c r="K43" s="16">
        <f t="shared" si="2"/>
        <v>0</v>
      </c>
      <c r="L43" s="29"/>
    </row>
    <row r="44" spans="1:12" ht="18.75" customHeight="1" x14ac:dyDescent="0.3">
      <c r="A44" s="17">
        <v>8</v>
      </c>
      <c r="B44" s="18" t="s">
        <v>64</v>
      </c>
      <c r="C44" s="10" t="s">
        <v>31</v>
      </c>
      <c r="D44" s="16">
        <v>90</v>
      </c>
      <c r="E44" s="16"/>
      <c r="F44" s="16">
        <f t="shared" si="0"/>
        <v>0</v>
      </c>
      <c r="G44" s="16">
        <v>0</v>
      </c>
      <c r="H44" s="16">
        <f t="shared" si="3"/>
        <v>0</v>
      </c>
      <c r="I44" s="16">
        <v>0</v>
      </c>
      <c r="J44" s="16">
        <f t="shared" si="1"/>
        <v>0</v>
      </c>
      <c r="K44" s="16">
        <f t="shared" si="2"/>
        <v>0</v>
      </c>
      <c r="L44" s="29"/>
    </row>
    <row r="45" spans="1:12" ht="18.75" customHeight="1" x14ac:dyDescent="0.3">
      <c r="A45" s="17">
        <v>9</v>
      </c>
      <c r="B45" s="46" t="s">
        <v>61</v>
      </c>
      <c r="C45" s="12" t="s">
        <v>60</v>
      </c>
      <c r="D45" s="24">
        <v>8</v>
      </c>
      <c r="E45" s="47"/>
      <c r="F45" s="16">
        <f t="shared" si="0"/>
        <v>0</v>
      </c>
      <c r="G45" s="16">
        <v>0</v>
      </c>
      <c r="H45" s="16">
        <f t="shared" si="3"/>
        <v>0</v>
      </c>
      <c r="I45" s="16">
        <v>0</v>
      </c>
      <c r="J45" s="16">
        <f t="shared" si="1"/>
        <v>0</v>
      </c>
      <c r="K45" s="16">
        <f t="shared" si="2"/>
        <v>0</v>
      </c>
      <c r="L45" s="29"/>
    </row>
    <row r="46" spans="1:12" x14ac:dyDescent="0.3">
      <c r="A46" s="5"/>
      <c r="B46" s="39" t="s">
        <v>6</v>
      </c>
      <c r="C46" s="10"/>
      <c r="D46" s="16"/>
      <c r="E46" s="16"/>
      <c r="F46" s="16">
        <f>SUM(F8:F45)</f>
        <v>0</v>
      </c>
      <c r="G46" s="16"/>
      <c r="H46" s="16">
        <f>SUM(H8:H45)</f>
        <v>0</v>
      </c>
      <c r="I46" s="16"/>
      <c r="J46" s="16">
        <f>SUM(J8:J45)</f>
        <v>0</v>
      </c>
      <c r="K46" s="26">
        <f>SUM(K8:K45)</f>
        <v>0</v>
      </c>
      <c r="L46" s="29"/>
    </row>
    <row r="47" spans="1:12" x14ac:dyDescent="0.3">
      <c r="A47" s="6"/>
      <c r="B47" s="37" t="s">
        <v>12</v>
      </c>
      <c r="C47" s="35">
        <v>0.05</v>
      </c>
      <c r="D47" s="21"/>
      <c r="E47" s="8"/>
      <c r="F47" s="21"/>
      <c r="G47" s="21"/>
      <c r="H47" s="21"/>
      <c r="I47" s="21"/>
      <c r="J47" s="8"/>
      <c r="K47" s="21">
        <f>F46*C47</f>
        <v>0</v>
      </c>
      <c r="L47" s="29"/>
    </row>
    <row r="48" spans="1:12" x14ac:dyDescent="0.3">
      <c r="A48" s="6"/>
      <c r="B48" s="37" t="s">
        <v>6</v>
      </c>
      <c r="C48" s="36"/>
      <c r="D48" s="21"/>
      <c r="E48" s="8"/>
      <c r="F48" s="8"/>
      <c r="G48" s="21"/>
      <c r="H48" s="21"/>
      <c r="I48" s="21"/>
      <c r="J48" s="8"/>
      <c r="K48" s="21">
        <f>K46+K47</f>
        <v>0</v>
      </c>
      <c r="L48" s="29"/>
    </row>
    <row r="49" spans="1:12" x14ac:dyDescent="0.3">
      <c r="A49" s="6"/>
      <c r="B49" s="37" t="s">
        <v>13</v>
      </c>
      <c r="C49" s="35">
        <v>0.1</v>
      </c>
      <c r="D49" s="21"/>
      <c r="E49" s="8"/>
      <c r="F49" s="8"/>
      <c r="G49" s="21"/>
      <c r="H49" s="21"/>
      <c r="I49" s="21"/>
      <c r="J49" s="8"/>
      <c r="K49" s="21">
        <f>K48*C49</f>
        <v>0</v>
      </c>
      <c r="L49" s="29"/>
    </row>
    <row r="50" spans="1:12" x14ac:dyDescent="0.3">
      <c r="A50" s="6"/>
      <c r="B50" s="37" t="s">
        <v>6</v>
      </c>
      <c r="C50" s="36"/>
      <c r="D50" s="21"/>
      <c r="E50" s="8"/>
      <c r="F50" s="8"/>
      <c r="G50" s="21"/>
      <c r="H50" s="21"/>
      <c r="I50" s="21"/>
      <c r="J50" s="8"/>
      <c r="K50" s="21">
        <f>K49+K48</f>
        <v>0</v>
      </c>
      <c r="L50" s="29"/>
    </row>
    <row r="51" spans="1:12" x14ac:dyDescent="0.3">
      <c r="A51" s="6"/>
      <c r="B51" s="37" t="s">
        <v>14</v>
      </c>
      <c r="C51" s="35">
        <v>0.08</v>
      </c>
      <c r="D51" s="21"/>
      <c r="E51" s="8"/>
      <c r="F51" s="8"/>
      <c r="G51" s="21"/>
      <c r="H51" s="21"/>
      <c r="I51" s="21"/>
      <c r="J51" s="8"/>
      <c r="K51" s="21">
        <f>K50*C51</f>
        <v>0</v>
      </c>
      <c r="L51" s="29"/>
    </row>
    <row r="52" spans="1:12" x14ac:dyDescent="0.3">
      <c r="A52" s="7"/>
      <c r="B52" s="37" t="s">
        <v>6</v>
      </c>
      <c r="C52" s="36"/>
      <c r="D52" s="21"/>
      <c r="E52" s="8"/>
      <c r="F52" s="8"/>
      <c r="G52" s="21"/>
      <c r="H52" s="21"/>
      <c r="I52" s="21"/>
      <c r="J52" s="8"/>
      <c r="K52" s="21">
        <f>K51+K50</f>
        <v>0</v>
      </c>
      <c r="L52" s="29"/>
    </row>
    <row r="53" spans="1:12" x14ac:dyDescent="0.3">
      <c r="A53" s="7"/>
      <c r="B53" s="37" t="s">
        <v>18</v>
      </c>
      <c r="C53" s="35">
        <v>0.03</v>
      </c>
      <c r="D53" s="21"/>
      <c r="E53" s="8"/>
      <c r="F53" s="8"/>
      <c r="G53" s="21"/>
      <c r="H53" s="21"/>
      <c r="I53" s="21"/>
      <c r="J53" s="8"/>
      <c r="K53" s="21">
        <f>K52*C53</f>
        <v>0</v>
      </c>
      <c r="L53" s="29"/>
    </row>
    <row r="54" spans="1:12" x14ac:dyDescent="0.3">
      <c r="A54" s="7"/>
      <c r="B54" s="37" t="s">
        <v>20</v>
      </c>
      <c r="C54" s="35">
        <v>0.02</v>
      </c>
      <c r="D54" s="21"/>
      <c r="E54" s="8"/>
      <c r="F54" s="8"/>
      <c r="G54" s="21"/>
      <c r="H54" s="21"/>
      <c r="I54" s="21"/>
      <c r="J54" s="8"/>
      <c r="K54" s="21">
        <f>H46*C54</f>
        <v>0</v>
      </c>
      <c r="L54" s="29"/>
    </row>
    <row r="55" spans="1:12" x14ac:dyDescent="0.3">
      <c r="A55" s="7"/>
      <c r="B55" s="37" t="s">
        <v>6</v>
      </c>
      <c r="C55" s="36"/>
      <c r="D55" s="21"/>
      <c r="E55" s="8"/>
      <c r="F55" s="8"/>
      <c r="G55" s="21"/>
      <c r="H55" s="21"/>
      <c r="I55" s="21"/>
      <c r="J55" s="8"/>
      <c r="K55" s="21">
        <f>K54+K53+K52</f>
        <v>0</v>
      </c>
      <c r="L55" s="29"/>
    </row>
    <row r="56" spans="1:12" x14ac:dyDescent="0.3">
      <c r="A56" s="6"/>
      <c r="B56" s="38" t="s">
        <v>15</v>
      </c>
      <c r="C56" s="35">
        <v>0.18</v>
      </c>
      <c r="D56" s="21"/>
      <c r="E56" s="8"/>
      <c r="F56" s="8"/>
      <c r="G56" s="8"/>
      <c r="H56" s="8"/>
      <c r="I56" s="8"/>
      <c r="J56" s="8"/>
      <c r="K56" s="21">
        <f>K55*0.18</f>
        <v>0</v>
      </c>
      <c r="L56" s="29"/>
    </row>
    <row r="57" spans="1:12" x14ac:dyDescent="0.3">
      <c r="A57" s="5"/>
      <c r="B57" s="40" t="s">
        <v>16</v>
      </c>
      <c r="C57" s="10"/>
      <c r="D57" s="5"/>
      <c r="E57" s="5"/>
      <c r="F57" s="5"/>
      <c r="G57" s="5"/>
      <c r="H57" s="5"/>
      <c r="I57" s="5"/>
      <c r="J57" s="5"/>
      <c r="K57" s="26">
        <f>K56+K55</f>
        <v>0</v>
      </c>
      <c r="L57" s="29"/>
    </row>
    <row r="58" spans="1:12" x14ac:dyDescent="0.3">
      <c r="A58" s="42"/>
      <c r="B58" s="29"/>
      <c r="C58" s="43"/>
      <c r="D58" s="43"/>
      <c r="E58" s="43"/>
      <c r="F58" s="43"/>
      <c r="G58" s="43"/>
      <c r="H58" s="43"/>
      <c r="I58" s="44"/>
      <c r="J58" s="44"/>
      <c r="K58" s="44"/>
      <c r="L58" s="29"/>
    </row>
  </sheetData>
  <mergeCells count="11"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ფასადი, ჟალუზები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2022-08-31T10:56:03Z</dcterms:modified>
</cp:coreProperties>
</file>